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475" windowHeight="6090" tabRatio="827" activeTab="0"/>
  </bookViews>
  <sheets>
    <sheet name="Рабочая хар-ка" sheetId="1" r:id="rId1"/>
    <sheet name="Кавит. хар-ка" sheetId="2" r:id="rId2"/>
    <sheet name="Граф. напорн. хар-ки" sheetId="3" r:id="rId3"/>
    <sheet name="График мощн. хар-ки" sheetId="4" r:id="rId4"/>
    <sheet name="График КПД хар-ки" sheetId="5" r:id="rId5"/>
    <sheet name="Граф. кавит. хар-ки" sheetId="6" r:id="rId6"/>
    <sheet name="Лист1" sheetId="7" r:id="rId7"/>
  </sheets>
  <definedNames>
    <definedName name="_xlnm.Print_Area" localSheetId="0">'Рабочая хар-ка'!$A$1:$AB$95</definedName>
  </definedNames>
  <calcPr fullCalcOnLoad="1"/>
</workbook>
</file>

<file path=xl/sharedStrings.xml><?xml version="1.0" encoding="utf-8"?>
<sst xmlns="http://schemas.openxmlformats.org/spreadsheetml/2006/main" count="149" uniqueCount="98">
  <si>
    <t>n,об/мин</t>
  </si>
  <si>
    <t>м</t>
  </si>
  <si>
    <t xml:space="preserve"> n,об/мин</t>
  </si>
  <si>
    <t xml:space="preserve">                                                   </t>
  </si>
  <si>
    <t>см.ГОСТ6134 прил.М</t>
  </si>
  <si>
    <t>перемен.</t>
  </si>
  <si>
    <t>КПД=</t>
  </si>
  <si>
    <t>Nэд=</t>
  </si>
  <si>
    <t>Па</t>
  </si>
  <si>
    <t>Кавитационная характеристика</t>
  </si>
  <si>
    <t>Рвх,Па</t>
  </si>
  <si>
    <t>Pвх,кгс/см2</t>
  </si>
  <si>
    <t>Pвых,кгс/см2</t>
  </si>
  <si>
    <t>Рабочая характеристика</t>
  </si>
  <si>
    <t>n=</t>
  </si>
  <si>
    <t>об/мин</t>
  </si>
  <si>
    <t>Данные из ТУ</t>
  </si>
  <si>
    <t>Рвх,кгс/см2</t>
  </si>
  <si>
    <t>Рвых,кгс/см2</t>
  </si>
  <si>
    <t>№</t>
  </si>
  <si>
    <t>м3/ч</t>
  </si>
  <si>
    <t>№ зам.</t>
  </si>
  <si>
    <t>Рвых,Па</t>
  </si>
  <si>
    <t>пер. в Па</t>
  </si>
  <si>
    <t>Тводы=</t>
  </si>
  <si>
    <t>°С</t>
  </si>
  <si>
    <t>Рбар.=</t>
  </si>
  <si>
    <t>мм.рт.ст.</t>
  </si>
  <si>
    <t>пер.мм.рт.ст</t>
  </si>
  <si>
    <t>Рбар=</t>
  </si>
  <si>
    <t>кг/см3</t>
  </si>
  <si>
    <t>пл. вод.(р)=</t>
  </si>
  <si>
    <t>Рн.пара=</t>
  </si>
  <si>
    <t>Рбар-Рн.пара</t>
  </si>
  <si>
    <t>D1=</t>
  </si>
  <si>
    <t>D2=</t>
  </si>
  <si>
    <t>Zм=</t>
  </si>
  <si>
    <t>м3/с</t>
  </si>
  <si>
    <t>Дата:</t>
  </si>
  <si>
    <t>Постоянные</t>
  </si>
  <si>
    <t>cosφ=</t>
  </si>
  <si>
    <r>
      <t>пл.вод.(</t>
    </r>
    <r>
      <rPr>
        <sz val="8"/>
        <rFont val="Arial"/>
        <family val="2"/>
      </rPr>
      <t>ρ</t>
    </r>
    <r>
      <rPr>
        <sz val="8"/>
        <rFont val="Arial Cyr"/>
        <family val="0"/>
      </rPr>
      <t>)=</t>
    </r>
  </si>
  <si>
    <t>Изменяемые величины</t>
  </si>
  <si>
    <t>nн=</t>
  </si>
  <si>
    <t>Qном=</t>
  </si>
  <si>
    <t>Nном.=</t>
  </si>
  <si>
    <t>Данные из расчета</t>
  </si>
  <si>
    <t>кВт</t>
  </si>
  <si>
    <t>в протокол</t>
  </si>
  <si>
    <t>Q=</t>
  </si>
  <si>
    <t>из графиков</t>
  </si>
  <si>
    <t>N=</t>
  </si>
  <si>
    <t>Испытатель</t>
  </si>
  <si>
    <t>Инженер по испыт.</t>
  </si>
  <si>
    <t>Лаборант-расчетчик</t>
  </si>
  <si>
    <t>ОТК</t>
  </si>
  <si>
    <t>Заключение</t>
  </si>
  <si>
    <t xml:space="preserve">кВт  </t>
  </si>
  <si>
    <t>N, кВт</t>
  </si>
  <si>
    <t>1500-80</t>
  </si>
  <si>
    <t>Установка двухвинтового насоса</t>
  </si>
  <si>
    <t>кг/м3</t>
  </si>
  <si>
    <t>ΔР</t>
  </si>
  <si>
    <r>
      <rPr>
        <sz val="10"/>
        <rFont val="Times New Roman"/>
        <family val="1"/>
      </rPr>
      <t>Δ</t>
    </r>
    <r>
      <rPr>
        <sz val="10"/>
        <rFont val="Arial"/>
        <family val="2"/>
      </rPr>
      <t>Q</t>
    </r>
  </si>
  <si>
    <t>ΔN</t>
  </si>
  <si>
    <t>Q, л/с</t>
  </si>
  <si>
    <t>Q, м3/ч</t>
  </si>
  <si>
    <t>Qприв, м3/ч</t>
  </si>
  <si>
    <t>Pвх,МПа</t>
  </si>
  <si>
    <t>Pвых,МПа</t>
  </si>
  <si>
    <t xml:space="preserve">Роп,кгс/см2 </t>
  </si>
  <si>
    <t>δQоп=</t>
  </si>
  <si>
    <r>
      <t>δ</t>
    </r>
    <r>
      <rPr>
        <sz val="11.5"/>
        <rFont val="Times New Roman"/>
        <family val="1"/>
      </rPr>
      <t>n=</t>
    </r>
  </si>
  <si>
    <r>
      <rPr>
        <sz val="10"/>
        <rFont val="Times New Roman"/>
        <family val="1"/>
      </rPr>
      <t>δ</t>
    </r>
    <r>
      <rPr>
        <sz val="10"/>
        <rFont val="Arial Cyr"/>
        <family val="0"/>
      </rPr>
      <t>р=</t>
    </r>
  </si>
  <si>
    <t>δN=</t>
  </si>
  <si>
    <r>
      <rPr>
        <sz val="10"/>
        <rFont val="Times New Roman"/>
        <family val="1"/>
      </rPr>
      <t>Δ</t>
    </r>
    <r>
      <rPr>
        <sz val="11.5"/>
        <rFont val="Times New Roman"/>
        <family val="1"/>
      </rPr>
      <t>ƞ</t>
    </r>
  </si>
  <si>
    <t>Класс точности приборов</t>
  </si>
  <si>
    <r>
      <t>Нв.к-0,5</t>
    </r>
    <r>
      <rPr>
        <sz val="10"/>
        <rFont val="Arial"/>
        <family val="2"/>
      </rPr>
      <t>=</t>
    </r>
  </si>
  <si>
    <t>Нв.к=</t>
  </si>
  <si>
    <t>Нв, м</t>
  </si>
  <si>
    <t>Nприв,кВт</t>
  </si>
  <si>
    <t xml:space="preserve"> - критическая высота всасывания, соответствующая давлению на входе в насос, при котором</t>
  </si>
  <si>
    <t>начинается кавитация (появится повышенный шум и вибрация) или подача падает на 10%.</t>
  </si>
  <si>
    <t>Определяется из графика кавит. хар-ки. В точке где начинает падать подача сносим линию вниз на Нв и</t>
  </si>
  <si>
    <t>получаем Нв.к.</t>
  </si>
  <si>
    <r>
      <t>Нв.</t>
    </r>
    <r>
      <rPr>
        <sz val="10"/>
        <rFont val="Arial Cyr"/>
        <family val="0"/>
      </rPr>
      <t>д=</t>
    </r>
  </si>
  <si>
    <t>Нв.д=</t>
  </si>
  <si>
    <t>Определение  погрешностей измерений</t>
  </si>
  <si>
    <r>
      <t>0,1198x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- 4,4942x + 137,8</t>
    </r>
  </si>
  <si>
    <r>
      <t>0,2746x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+ 2,9896x + 9,9814</t>
    </r>
  </si>
  <si>
    <r>
      <t>-0,8033x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+ 11,201x + 15,917</t>
    </r>
  </si>
  <si>
    <t>Рвых=</t>
  </si>
  <si>
    <t>МПа</t>
  </si>
  <si>
    <t>%</t>
  </si>
  <si>
    <t>КПД,%</t>
  </si>
  <si>
    <t>КПД прив,%</t>
  </si>
  <si>
    <t>Насос 2ВВ 208-105 330/0,8-Т-160-4</t>
  </si>
  <si>
    <t>07.09.2016г.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</si>
</sst>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#,##0.00&quot;р.&quot;"/>
    <numFmt numFmtId="176" formatCode="#,##0.000&quot;р.&quot;"/>
    <numFmt numFmtId="177" formatCode="#,##0.000"/>
    <numFmt numFmtId="178" formatCode="0;[Red]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00000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vertAlign val="superscript"/>
      <sz val="10"/>
      <color indexed="8"/>
      <name val="Arial Cyr"/>
      <family val="0"/>
    </font>
    <font>
      <vertAlign val="superscript"/>
      <sz val="10"/>
      <name val="Arial Cyr"/>
      <family val="0"/>
    </font>
    <font>
      <sz val="10"/>
      <name val="Times New Roman"/>
      <family val="1"/>
    </font>
    <font>
      <sz val="11.5"/>
      <name val="Times New Roman"/>
      <family val="1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49" fontId="0" fillId="0" borderId="0" xfId="0" applyNumberFormat="1" applyAlignment="1">
      <alignment shrinkToFi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 shrinkToFit="1"/>
    </xf>
    <xf numFmtId="49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1" fillId="0" borderId="11" xfId="0" applyFont="1" applyBorder="1" applyAlignment="1">
      <alignment/>
    </xf>
    <xf numFmtId="49" fontId="3" fillId="0" borderId="12" xfId="0" applyNumberFormat="1" applyFont="1" applyBorder="1" applyAlignment="1">
      <alignment horizontal="center" shrinkToFit="1"/>
    </xf>
    <xf numFmtId="0" fontId="0" fillId="0" borderId="16" xfId="0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49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174" fontId="0" fillId="0" borderId="16" xfId="0" applyNumberFormat="1" applyBorder="1" applyAlignment="1">
      <alignment horizontal="left"/>
    </xf>
    <xf numFmtId="17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 horizontal="center" shrinkToFit="1"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right"/>
    </xf>
    <xf numFmtId="17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72" fontId="9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4" fontId="0" fillId="0" borderId="14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174" fontId="0" fillId="0" borderId="28" xfId="0" applyNumberFormat="1" applyFont="1" applyBorder="1" applyAlignment="1">
      <alignment horizontal="center"/>
    </xf>
    <xf numFmtId="172" fontId="0" fillId="0" borderId="28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74" fontId="0" fillId="0" borderId="30" xfId="0" applyNumberFormat="1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17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14" xfId="0" applyNumberFormat="1" applyFill="1" applyBorder="1" applyAlignment="1">
      <alignment horizontal="center" shrinkToFit="1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0" fillId="0" borderId="13" xfId="0" applyBorder="1" applyAlignment="1">
      <alignment horizontal="left"/>
    </xf>
    <xf numFmtId="2" fontId="0" fillId="0" borderId="10" xfId="0" applyNumberFormat="1" applyBorder="1" applyAlignment="1">
      <alignment/>
    </xf>
    <xf numFmtId="49" fontId="0" fillId="33" borderId="11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/>
    </xf>
    <xf numFmtId="2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74" fontId="11" fillId="0" borderId="32" xfId="0" applyNumberFormat="1" applyFont="1" applyBorder="1" applyAlignment="1">
      <alignment horizontal="center"/>
    </xf>
    <xf numFmtId="172" fontId="11" fillId="0" borderId="32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1" fontId="11" fillId="0" borderId="32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49" fontId="0" fillId="0" borderId="16" xfId="0" applyNumberFormat="1" applyBorder="1" applyAlignment="1">
      <alignment horizontal="center" shrinkToFit="1"/>
    </xf>
    <xf numFmtId="49" fontId="0" fillId="0" borderId="17" xfId="0" applyNumberForma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59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8725"/>
          <c:w val="0.93875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v>2ВВ 91-35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хар-ка'!$H$4:$H$7</c:f>
              <c:numCache/>
            </c:numRef>
          </c:xVal>
          <c:yVal>
            <c:numRef>
              <c:f>'Рабочая хар-ка'!$D$4:$D$7</c:f>
              <c:numCache/>
            </c:numRef>
          </c:yVal>
          <c:smooth val="0"/>
        </c:ser>
        <c:ser>
          <c:idx val="1"/>
          <c:order val="1"/>
          <c:tx>
            <c:v>2ВВ 91-42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хар-ка'!$P$4:$P$7</c:f>
              <c:numCache/>
            </c:numRef>
          </c:yVal>
          <c:smooth val="0"/>
        </c:ser>
        <c:ser>
          <c:idx val="2"/>
          <c:order val="2"/>
          <c:tx>
            <c:v>2ВВ 91-24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хар-ка'!$Q$4:$Q$9</c:f>
              <c:numCache/>
            </c:numRef>
          </c:yVal>
          <c:smooth val="0"/>
        </c:ser>
        <c:ser>
          <c:idx val="3"/>
          <c:order val="3"/>
          <c:tx>
            <c:v>2ВВ 91-27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хар-ка'!$R$4:$R$9</c:f>
              <c:numCache/>
            </c:numRef>
          </c:yVal>
          <c:smooth val="0"/>
        </c:ser>
        <c:ser>
          <c:idx val="4"/>
          <c:order val="4"/>
          <c:tx>
            <c:v>2ВВ 91-56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хар-ка'!$V$4:$V$7</c:f>
              <c:numCache/>
            </c:numRef>
          </c:yVal>
          <c:smooth val="0"/>
        </c:ser>
        <c:axId val="26748074"/>
        <c:axId val="39406075"/>
      </c:scatterChart>
      <c:valAx>
        <c:axId val="26748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Р, кгс/см2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06075"/>
        <c:crosses val="autoZero"/>
        <c:crossBetween val="midCat"/>
        <c:dispUnits/>
      </c:valAx>
      <c:valAx>
        <c:axId val="39406075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15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480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N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6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8725"/>
          <c:w val="0.93325"/>
          <c:h val="0.8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хар-ка'!$L$4:$L$10</c:f>
              <c:numCache/>
            </c:numRef>
          </c:yVal>
          <c:smooth val="0"/>
        </c:ser>
        <c:axId val="19110356"/>
        <c:axId val="37775477"/>
      </c:scatterChart>
      <c:valAx>
        <c:axId val="19110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75477"/>
        <c:crosses val="autoZero"/>
        <c:crossBetween val="midCat"/>
        <c:dispUnits/>
      </c:valAx>
      <c:valAx>
        <c:axId val="37775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103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ƞ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от Р</a:t>
            </a:r>
          </a:p>
        </c:rich>
      </c:tx>
      <c:layout>
        <c:manualLayout>
          <c:xMode val="factor"/>
          <c:yMode val="factor"/>
          <c:x val="-0.051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8525"/>
          <c:w val="0.97225"/>
          <c:h val="0.8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хар-ка'!$N$4:$N$10</c:f>
              <c:numCache/>
            </c:numRef>
          </c:yVal>
          <c:smooth val="0"/>
        </c:ser>
        <c:axId val="4434974"/>
        <c:axId val="39914767"/>
      </c:scatterChart>
      <c:valAx>
        <c:axId val="4434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14767"/>
        <c:crosses val="autoZero"/>
        <c:crossBetween val="midCat"/>
        <c:dispUnits/>
      </c:valAx>
      <c:valAx>
        <c:axId val="39914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49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Нв</a:t>
            </a:r>
          </a:p>
        </c:rich>
      </c:tx>
      <c:layout>
        <c:manualLayout>
          <c:xMode val="factor"/>
          <c:yMode val="factor"/>
          <c:x val="-0.05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89"/>
          <c:w val="0.96275"/>
          <c:h val="0.8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'Кавит. хар-ка'!$H$4:$H$11</c:f>
              <c:numCache/>
            </c:numRef>
          </c:xVal>
          <c:yVal>
            <c:numRef>
              <c:f>'Кавит. хар-ка'!$G$4:$G$11</c:f>
              <c:numCache/>
            </c:numRef>
          </c:yVal>
          <c:smooth val="0"/>
        </c:ser>
        <c:axId val="23688584"/>
        <c:axId val="11870665"/>
      </c:scatterChart>
      <c:valAx>
        <c:axId val="23688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Нв, м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70665"/>
        <c:crosses val="autoZero"/>
        <c:crossBetween val="midCat"/>
        <c:dispUnits/>
      </c:valAx>
      <c:valAx>
        <c:axId val="1187066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885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09"/>
          <c:y val="0.058"/>
          <c:w val="0.893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хар-ка'!$J$4:$J$9</c:f>
              <c:numCache>
                <c:ptCount val="6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16</c:v>
                </c:pt>
                <c:pt idx="4">
                  <c:v>25</c:v>
                </c:pt>
                <c:pt idx="5">
                  <c:v>40</c:v>
                </c:pt>
              </c:numCache>
            </c:numRef>
          </c:yVal>
          <c:smooth val="0"/>
        </c:ser>
        <c:axId val="39727122"/>
        <c:axId val="21999779"/>
      </c:scatterChart>
      <c:scatterChart>
        <c:scatterStyle val="smoothMarker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хар-ка'!$L$4:$L$9</c:f>
              <c:numCache>
                <c:ptCount val="6"/>
                <c:pt idx="0">
                  <c:v>14.345637583892618</c:v>
                </c:pt>
                <c:pt idx="1">
                  <c:v>16.510067114093957</c:v>
                </c:pt>
                <c:pt idx="2">
                  <c:v>20.838926174496645</c:v>
                </c:pt>
                <c:pt idx="3">
                  <c:v>25.16778523489933</c:v>
                </c:pt>
                <c:pt idx="4">
                  <c:v>29.496644295302012</c:v>
                </c:pt>
                <c:pt idx="5">
                  <c:v>33.8255033557047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хар-ка'!$M$4:$M$9</c:f>
              <c:numCache>
                <c:ptCount val="6"/>
                <c:pt idx="0">
                  <c:v>21.10999569769109</c:v>
                </c:pt>
                <c:pt idx="1">
                  <c:v>24.190868611683392</c:v>
                </c:pt>
                <c:pt idx="2">
                  <c:v>23.69387513327805</c:v>
                </c:pt>
                <c:pt idx="3">
                  <c:v>30.51771117166212</c:v>
                </c:pt>
                <c:pt idx="4">
                  <c:v>21.38918079437557</c:v>
                </c:pt>
                <c:pt idx="5">
                  <c:v>21.73348903594135</c:v>
                </c:pt>
              </c:numCache>
            </c:numRef>
          </c:yVal>
          <c:smooth val="1"/>
        </c:ser>
        <c:axId val="39727122"/>
        <c:axId val="21999779"/>
      </c:scatterChart>
      <c:catAx>
        <c:axId val="397271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</a:ln>
        </c:spPr>
        <c:crossAx val="21999779"/>
        <c:crosses val="autoZero"/>
        <c:auto val="1"/>
        <c:lblOffset val="100"/>
        <c:noMultiLvlLbl val="0"/>
      </c:catAx>
      <c:valAx>
        <c:axId val="219997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27122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46725"/>
          <c:w val="0.0735"/>
          <c:h val="0.1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мощн.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/>
            </c:numRef>
          </c:xVal>
          <c:yVal>
            <c:numRef>
              <c:f>'Рабочая хар-ка'!#REF!</c:f>
            </c:numRef>
          </c:yVal>
          <c:smooth val="0"/>
        </c:ser>
        <c:axId val="63780284"/>
        <c:axId val="37151645"/>
      </c:scatterChart>
      <c:valAx>
        <c:axId val="63780284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51645"/>
        <c:crosses val="autoZero"/>
        <c:crossBetween val="midCat"/>
        <c:dispUnits/>
      </c:valAx>
      <c:valAx>
        <c:axId val="37151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802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КПД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>
                <c:ptCount val="7"/>
                <c:pt idx="0">
                  <c:v>5.111111111111111</c:v>
                </c:pt>
                <c:pt idx="1">
                  <c:v>5.055555555555555</c:v>
                </c:pt>
                <c:pt idx="2">
                  <c:v>5</c:v>
                </c:pt>
                <c:pt idx="3">
                  <c:v>4.861111111111111</c:v>
                </c:pt>
                <c:pt idx="4">
                  <c:v>2.5555555555555554</c:v>
                </c:pt>
                <c:pt idx="5">
                  <c:v>1.8611111111111112</c:v>
                </c:pt>
                <c:pt idx="6">
                  <c:v>0</c:v>
                </c:pt>
              </c:numCache>
            </c:numRef>
          </c:xVal>
          <c:yVal>
            <c:numRef>
              <c:f>'Рабочая хар-ка'!#REF!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65929350"/>
        <c:axId val="56493239"/>
      </c:scatterChart>
      <c:valAx>
        <c:axId val="65929350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93239"/>
        <c:crosses val="autoZero"/>
        <c:crossBetween val="midCat"/>
        <c:dispUnits/>
      </c:valAx>
      <c:valAx>
        <c:axId val="56493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293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кавит. хар-ки</a:t>
            </a:r>
          </a:p>
        </c:rich>
      </c:tx>
      <c:layout>
        <c:manualLayout>
          <c:xMode val="factor"/>
          <c:yMode val="factor"/>
          <c:x val="-0.098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9625"/>
          <c:w val="0.9525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strRef>
              <c:f>'Кавит. хар-ка'!#REF!</c:f>
              <c:strCache>
                <c:ptCount val="8"/>
                <c:pt idx="0">
                  <c:v>52332.09879239602</c:v>
                </c:pt>
                <c:pt idx="1">
                  <c:v>52330.27258158953</c:v>
                </c:pt>
                <c:pt idx="2">
                  <c:v>52329.4609323422</c:v>
                </c:pt>
                <c:pt idx="3">
                  <c:v>52328.64928309487</c:v>
                </c:pt>
                <c:pt idx="4">
                  <c:v>52328.04054615938</c:v>
                </c:pt>
                <c:pt idx="5">
                  <c:v>52327.63472153572</c:v>
                </c:pt>
                <c:pt idx="6">
                  <c:v>52326.82307228838</c:v>
                </c:pt>
                <c:pt idx="7">
                  <c:v>52326.01142304105</c:v>
                </c:pt>
              </c:strCache>
            </c:strRef>
          </c:xVal>
          <c:yVal>
            <c:numRef>
              <c:f>'Кавит. хар-ка'!$I$4:$I$11</c:f>
              <c:numCache>
                <c:ptCount val="8"/>
              </c:numCache>
            </c:numRef>
          </c:yVal>
          <c:smooth val="0"/>
        </c:ser>
        <c:axId val="38677104"/>
        <c:axId val="12549617"/>
      </c:scatterChart>
      <c:valAx>
        <c:axId val="38677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h,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49617"/>
        <c:crosses val="autoZero"/>
        <c:crossBetween val="midCat"/>
        <c:dispUnits/>
      </c:valAx>
      <c:valAx>
        <c:axId val="12549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771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напорн. хар-ки</a:t>
            </a:r>
          </a:p>
        </c:rich>
      </c:tx>
      <c:layout>
        <c:manualLayout>
          <c:xMode val="factor"/>
          <c:yMode val="factor"/>
          <c:x val="-0.001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1925"/>
          <c:w val="0.89775"/>
          <c:h val="0.7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'Рабочая хар-ка'!$C$4:$C$10</c:f>
              <c:numCache>
                <c:ptCount val="1"/>
                <c:pt idx="0">
                  <c:v>5.111111111111111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45837690"/>
        <c:axId val="9886027"/>
      </c:scatterChart>
      <c:valAx>
        <c:axId val="45837690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86027"/>
        <c:crosses val="autoZero"/>
        <c:crossBetween val="midCat"/>
        <c:dispUnits/>
      </c:valAx>
      <c:valAx>
        <c:axId val="9886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376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42</xdr:row>
      <xdr:rowOff>142875</xdr:rowOff>
    </xdr:from>
    <xdr:to>
      <xdr:col>12</xdr:col>
      <xdr:colOff>542925</xdr:colOff>
      <xdr:row>62</xdr:row>
      <xdr:rowOff>85725</xdr:rowOff>
    </xdr:to>
    <xdr:graphicFrame>
      <xdr:nvGraphicFramePr>
        <xdr:cNvPr id="1" name="Диаграмма 7"/>
        <xdr:cNvGraphicFramePr/>
      </xdr:nvGraphicFramePr>
      <xdr:xfrm>
        <a:off x="228600" y="7067550"/>
        <a:ext cx="8905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238125</xdr:colOff>
      <xdr:row>63</xdr:row>
      <xdr:rowOff>57150</xdr:rowOff>
    </xdr:from>
    <xdr:to>
      <xdr:col>12</xdr:col>
      <xdr:colOff>600075</xdr:colOff>
      <xdr:row>84</xdr:row>
      <xdr:rowOff>28575</xdr:rowOff>
    </xdr:to>
    <xdr:graphicFrame>
      <xdr:nvGraphicFramePr>
        <xdr:cNvPr id="2" name="Диаграмма 8"/>
        <xdr:cNvGraphicFramePr/>
      </xdr:nvGraphicFramePr>
      <xdr:xfrm>
        <a:off x="238125" y="10382250"/>
        <a:ext cx="89535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15</xdr:col>
      <xdr:colOff>28575</xdr:colOff>
      <xdr:row>45</xdr:row>
      <xdr:rowOff>19050</xdr:rowOff>
    </xdr:from>
    <xdr:to>
      <xdr:col>27</xdr:col>
      <xdr:colOff>95250</xdr:colOff>
      <xdr:row>68</xdr:row>
      <xdr:rowOff>28575</xdr:rowOff>
    </xdr:to>
    <xdr:graphicFrame>
      <xdr:nvGraphicFramePr>
        <xdr:cNvPr id="3" name="Диаграмма 9"/>
        <xdr:cNvGraphicFramePr/>
      </xdr:nvGraphicFramePr>
      <xdr:xfrm>
        <a:off x="10887075" y="7429500"/>
        <a:ext cx="832485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409575</xdr:colOff>
      <xdr:row>25</xdr:row>
      <xdr:rowOff>85725</xdr:rowOff>
    </xdr:from>
    <xdr:to>
      <xdr:col>13</xdr:col>
      <xdr:colOff>276225</xdr:colOff>
      <xdr:row>42</xdr:row>
      <xdr:rowOff>123825</xdr:rowOff>
    </xdr:to>
    <xdr:graphicFrame>
      <xdr:nvGraphicFramePr>
        <xdr:cNvPr id="1" name="Диаграмма 1"/>
        <xdr:cNvGraphicFramePr/>
      </xdr:nvGraphicFramePr>
      <xdr:xfrm>
        <a:off x="409575" y="4162425"/>
        <a:ext cx="87820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57150</xdr:colOff>
      <xdr:row>34</xdr:row>
      <xdr:rowOff>123825</xdr:rowOff>
    </xdr:to>
    <xdr:graphicFrame>
      <xdr:nvGraphicFramePr>
        <xdr:cNvPr id="1" name="Диаграмма 2"/>
        <xdr:cNvGraphicFramePr/>
      </xdr:nvGraphicFramePr>
      <xdr:xfrm>
        <a:off x="0" y="0"/>
        <a:ext cx="103441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Y41"/>
  <sheetViews>
    <sheetView tabSelected="1" view="pageLayout" zoomScale="55" zoomScaleNormal="115" zoomScalePageLayoutView="55" workbookViewId="0" topLeftCell="A1">
      <selection activeCell="O47" sqref="O47"/>
    </sheetView>
  </sheetViews>
  <sheetFormatPr defaultColWidth="9.00390625" defaultRowHeight="12.75"/>
  <cols>
    <col min="9" max="9" width="10.25390625" style="0" customWidth="1"/>
    <col min="10" max="10" width="11.875" style="0" customWidth="1"/>
    <col min="11" max="11" width="9.625" style="0" bestFit="1" customWidth="1"/>
    <col min="14" max="14" width="11.375" style="0" customWidth="1"/>
    <col min="15" max="15" width="9.375" style="0" customWidth="1"/>
    <col min="19" max="19" width="9.375" style="0" customWidth="1"/>
  </cols>
  <sheetData>
    <row r="1" spans="5:25" ht="15">
      <c r="E1" s="8" t="s">
        <v>13</v>
      </c>
      <c r="H1" t="s">
        <v>60</v>
      </c>
      <c r="K1" s="69" t="s">
        <v>19</v>
      </c>
      <c r="L1" s="83"/>
      <c r="M1" s="69" t="s">
        <v>38</v>
      </c>
      <c r="N1" s="81">
        <v>42620</v>
      </c>
      <c r="X1" s="1"/>
      <c r="Y1" s="1"/>
    </row>
    <row r="2" spans="8:25" ht="12.75">
      <c r="H2" t="s">
        <v>96</v>
      </c>
      <c r="K2" s="69" t="s">
        <v>19</v>
      </c>
      <c r="L2" s="83">
        <v>1</v>
      </c>
      <c r="X2" s="4"/>
      <c r="Y2" s="3"/>
    </row>
    <row r="3" spans="1:24" ht="12.75">
      <c r="A3" s="21" t="s">
        <v>21</v>
      </c>
      <c r="B3" s="17" t="s">
        <v>66</v>
      </c>
      <c r="C3" s="16" t="s">
        <v>65</v>
      </c>
      <c r="D3" s="23" t="s">
        <v>67</v>
      </c>
      <c r="E3" s="17" t="s">
        <v>0</v>
      </c>
      <c r="F3" s="23" t="s">
        <v>11</v>
      </c>
      <c r="G3" s="17" t="s">
        <v>68</v>
      </c>
      <c r="H3" s="16" t="s">
        <v>12</v>
      </c>
      <c r="I3" s="17" t="s">
        <v>69</v>
      </c>
      <c r="J3" s="104" t="s">
        <v>70</v>
      </c>
      <c r="K3" s="99" t="s">
        <v>58</v>
      </c>
      <c r="L3" s="21" t="s">
        <v>80</v>
      </c>
      <c r="M3" s="100" t="s">
        <v>94</v>
      </c>
      <c r="N3" s="21" t="s">
        <v>95</v>
      </c>
      <c r="X3" s="4"/>
    </row>
    <row r="4" spans="1:24" ht="12.75">
      <c r="A4" s="21">
        <v>1</v>
      </c>
      <c r="B4" s="84">
        <v>18.4</v>
      </c>
      <c r="C4" s="22">
        <f aca="true" t="shared" si="0" ref="C4:C10">B4/3.6</f>
        <v>5.111111111111111</v>
      </c>
      <c r="D4" s="18">
        <f>B4*C16/E4</f>
        <v>18.523489932885905</v>
      </c>
      <c r="E4" s="19">
        <v>1490</v>
      </c>
      <c r="F4" s="18">
        <v>0</v>
      </c>
      <c r="G4" s="22">
        <f aca="true" t="shared" si="1" ref="G4:G9">F4/10</f>
        <v>0</v>
      </c>
      <c r="H4" s="18">
        <v>6</v>
      </c>
      <c r="I4" s="18">
        <v>0.1</v>
      </c>
      <c r="J4" s="18">
        <f>H4-F4</f>
        <v>6</v>
      </c>
      <c r="K4" s="18">
        <v>14.25</v>
      </c>
      <c r="L4" s="18">
        <f>K4*C16/E4</f>
        <v>14.345637583892618</v>
      </c>
      <c r="M4" s="18">
        <f aca="true" t="shared" si="2" ref="M4:M10">(J4*B4)/(36.7*K4)*100</f>
        <v>21.10999569769109</v>
      </c>
      <c r="N4" s="18">
        <f>M4*C16/E4</f>
        <v>21.25167352116553</v>
      </c>
      <c r="P4">
        <v>22.1</v>
      </c>
      <c r="Q4">
        <v>15.9</v>
      </c>
      <c r="R4">
        <v>18</v>
      </c>
      <c r="T4">
        <v>16</v>
      </c>
      <c r="V4">
        <v>29.4</v>
      </c>
      <c r="X4" s="4"/>
    </row>
    <row r="5" spans="1:24" ht="12.75">
      <c r="A5" s="21">
        <v>2</v>
      </c>
      <c r="B5" s="84">
        <v>18.2</v>
      </c>
      <c r="C5" s="22">
        <f t="shared" si="0"/>
        <v>5.055555555555555</v>
      </c>
      <c r="D5" s="18">
        <f>B5*C16/E5</f>
        <v>18.322147651006713</v>
      </c>
      <c r="E5" s="19">
        <v>1490</v>
      </c>
      <c r="F5" s="18">
        <v>0</v>
      </c>
      <c r="G5" s="22">
        <f t="shared" si="1"/>
        <v>0</v>
      </c>
      <c r="H5" s="18">
        <v>8</v>
      </c>
      <c r="I5" s="18">
        <v>0.2</v>
      </c>
      <c r="J5" s="18">
        <f aca="true" t="shared" si="3" ref="J5:J10">H5-F5</f>
        <v>8</v>
      </c>
      <c r="K5" s="21">
        <v>16.4</v>
      </c>
      <c r="L5" s="18">
        <f>K5*C16/E5</f>
        <v>16.510067114093957</v>
      </c>
      <c r="M5" s="18">
        <f t="shared" si="2"/>
        <v>24.190868611683392</v>
      </c>
      <c r="N5" s="18">
        <f>M5*C16/E5</f>
        <v>24.353223434580595</v>
      </c>
      <c r="P5">
        <v>21.9</v>
      </c>
      <c r="Q5">
        <v>15.6</v>
      </c>
      <c r="R5">
        <v>17.6</v>
      </c>
      <c r="S5" s="62"/>
      <c r="T5" s="78">
        <v>20</v>
      </c>
      <c r="V5">
        <v>29.2</v>
      </c>
      <c r="X5" s="4"/>
    </row>
    <row r="6" spans="1:24" ht="12.75">
      <c r="A6" s="85">
        <v>3</v>
      </c>
      <c r="B6" s="86">
        <v>18</v>
      </c>
      <c r="C6" s="87">
        <f t="shared" si="0"/>
        <v>5</v>
      </c>
      <c r="D6" s="18">
        <f>B6*C16/E6</f>
        <v>18.120805369127517</v>
      </c>
      <c r="E6" s="19">
        <v>1490</v>
      </c>
      <c r="F6" s="18">
        <v>0</v>
      </c>
      <c r="G6" s="22">
        <f t="shared" si="1"/>
        <v>0</v>
      </c>
      <c r="H6" s="88">
        <v>10</v>
      </c>
      <c r="I6" s="18">
        <v>0.4</v>
      </c>
      <c r="J6" s="18">
        <f t="shared" si="3"/>
        <v>10</v>
      </c>
      <c r="K6" s="21">
        <v>20.7</v>
      </c>
      <c r="L6" s="18">
        <f>K6*C16/E6</f>
        <v>20.838926174496645</v>
      </c>
      <c r="M6" s="18">
        <f t="shared" si="2"/>
        <v>23.69387513327805</v>
      </c>
      <c r="N6" s="18">
        <f>M6*C16/E6</f>
        <v>23.852894429474546</v>
      </c>
      <c r="P6">
        <v>21.7</v>
      </c>
      <c r="Q6">
        <v>15.3</v>
      </c>
      <c r="R6">
        <v>17.2</v>
      </c>
      <c r="S6" s="62"/>
      <c r="T6" s="78">
        <v>25</v>
      </c>
      <c r="V6">
        <v>28.9</v>
      </c>
      <c r="X6" s="4"/>
    </row>
    <row r="7" spans="1:24" ht="12.75">
      <c r="A7" s="90">
        <v>4</v>
      </c>
      <c r="B7" s="91">
        <v>17.5</v>
      </c>
      <c r="C7" s="92">
        <f t="shared" si="0"/>
        <v>4.861111111111111</v>
      </c>
      <c r="D7" s="18">
        <f>B7*C16/E7</f>
        <v>17.61744966442953</v>
      </c>
      <c r="E7" s="19">
        <v>1490</v>
      </c>
      <c r="F7" s="18">
        <v>0</v>
      </c>
      <c r="G7" s="22">
        <f t="shared" si="1"/>
        <v>0</v>
      </c>
      <c r="H7" s="93">
        <v>16</v>
      </c>
      <c r="I7" s="18">
        <v>0.5</v>
      </c>
      <c r="J7" s="18">
        <f t="shared" si="3"/>
        <v>16</v>
      </c>
      <c r="K7" s="21">
        <v>25</v>
      </c>
      <c r="L7" s="18">
        <f>K7*C16/E7</f>
        <v>25.16778523489933</v>
      </c>
      <c r="M7" s="18">
        <f t="shared" si="2"/>
        <v>30.51771117166212</v>
      </c>
      <c r="N7" s="18">
        <f>M7*C16/E7</f>
        <v>30.722528025163207</v>
      </c>
      <c r="P7">
        <v>20.9</v>
      </c>
      <c r="Q7">
        <v>15</v>
      </c>
      <c r="R7">
        <v>16.9</v>
      </c>
      <c r="S7" s="62"/>
      <c r="T7" s="78">
        <v>30</v>
      </c>
      <c r="V7">
        <v>27.8</v>
      </c>
      <c r="X7" s="4"/>
    </row>
    <row r="8" spans="1:24" ht="12.75">
      <c r="A8" s="89">
        <v>5</v>
      </c>
      <c r="B8" s="94">
        <v>9.2</v>
      </c>
      <c r="C8" s="95">
        <f t="shared" si="0"/>
        <v>2.5555555555555554</v>
      </c>
      <c r="D8" s="98">
        <f>B8*C16/E8</f>
        <v>9.261744966442953</v>
      </c>
      <c r="E8" s="97">
        <v>1490</v>
      </c>
      <c r="F8" s="98">
        <v>0</v>
      </c>
      <c r="G8" s="102">
        <f t="shared" si="1"/>
        <v>0</v>
      </c>
      <c r="H8" s="96">
        <v>25</v>
      </c>
      <c r="I8" s="18">
        <v>0.6</v>
      </c>
      <c r="J8" s="98">
        <f t="shared" si="3"/>
        <v>25</v>
      </c>
      <c r="K8" s="103">
        <v>29.3</v>
      </c>
      <c r="L8" s="98">
        <f>K8*C16/E8</f>
        <v>29.496644295302012</v>
      </c>
      <c r="M8" s="98">
        <f t="shared" si="2"/>
        <v>21.38918079437557</v>
      </c>
      <c r="N8" s="98">
        <f>M8*C16/E8</f>
        <v>21.532732343331112</v>
      </c>
      <c r="P8">
        <v>12</v>
      </c>
      <c r="Q8">
        <v>14.8</v>
      </c>
      <c r="R8">
        <v>16.6</v>
      </c>
      <c r="S8" s="62"/>
      <c r="T8" s="78">
        <v>35</v>
      </c>
      <c r="X8" s="4"/>
    </row>
    <row r="9" spans="1:24" ht="13.5" thickBot="1">
      <c r="A9" s="118">
        <v>6</v>
      </c>
      <c r="B9" s="86">
        <v>6.7</v>
      </c>
      <c r="C9" s="87">
        <f t="shared" si="0"/>
        <v>1.8611111111111112</v>
      </c>
      <c r="D9" s="98">
        <f>B9*C16/E9</f>
        <v>6.74496644295302</v>
      </c>
      <c r="E9" s="119">
        <v>1490</v>
      </c>
      <c r="F9" s="88">
        <v>0</v>
      </c>
      <c r="G9" s="102">
        <f t="shared" si="1"/>
        <v>0</v>
      </c>
      <c r="H9" s="88">
        <v>40</v>
      </c>
      <c r="I9" s="98">
        <v>0.8</v>
      </c>
      <c r="J9" s="98">
        <f t="shared" si="3"/>
        <v>40</v>
      </c>
      <c r="K9" s="103">
        <v>33.6</v>
      </c>
      <c r="L9" s="98">
        <f>K9*C16/E9</f>
        <v>33.8255033557047</v>
      </c>
      <c r="M9" s="98">
        <f t="shared" si="2"/>
        <v>21.73348903594135</v>
      </c>
      <c r="N9" s="98">
        <f>M9*C16/E9</f>
        <v>21.879351378464445</v>
      </c>
      <c r="P9">
        <v>9.5</v>
      </c>
      <c r="Q9">
        <v>14.5</v>
      </c>
      <c r="R9">
        <v>16.3</v>
      </c>
      <c r="S9" s="62"/>
      <c r="T9" s="78">
        <v>40</v>
      </c>
      <c r="X9" s="4"/>
    </row>
    <row r="10" spans="1:20" ht="13.5" thickBot="1">
      <c r="A10" s="120">
        <v>7</v>
      </c>
      <c r="B10" s="121"/>
      <c r="C10" s="122">
        <f t="shared" si="0"/>
        <v>0</v>
      </c>
      <c r="D10" s="123">
        <f>B10*C16/E10</f>
        <v>0</v>
      </c>
      <c r="E10" s="124">
        <v>1490</v>
      </c>
      <c r="F10" s="123"/>
      <c r="G10" s="122">
        <f>F10/10</f>
        <v>0</v>
      </c>
      <c r="H10" s="123"/>
      <c r="I10" s="123"/>
      <c r="J10" s="123">
        <f t="shared" si="3"/>
        <v>0</v>
      </c>
      <c r="K10" s="125"/>
      <c r="L10" s="123">
        <f>K10*C16/E10</f>
        <v>0</v>
      </c>
      <c r="M10" s="123" t="e">
        <f t="shared" si="2"/>
        <v>#DIV/0!</v>
      </c>
      <c r="N10" s="126" t="e">
        <f>M10*C16/E10</f>
        <v>#DIV/0!</v>
      </c>
      <c r="S10" s="62"/>
      <c r="T10" s="78"/>
    </row>
    <row r="11" spans="1:14" ht="12.75">
      <c r="A11" s="9"/>
      <c r="B11" s="46" t="s">
        <v>5</v>
      </c>
      <c r="C11" s="30"/>
      <c r="D11" s="112"/>
      <c r="E11" s="46" t="s">
        <v>5</v>
      </c>
      <c r="F11" s="46" t="s">
        <v>5</v>
      </c>
      <c r="I11" s="30"/>
      <c r="J11" s="10"/>
      <c r="K11" s="46" t="s">
        <v>5</v>
      </c>
      <c r="L11" s="10"/>
      <c r="M11" s="30"/>
      <c r="N11" s="26"/>
    </row>
    <row r="12" spans="1:14" ht="12.75">
      <c r="A12" s="9"/>
      <c r="B12" s="27"/>
      <c r="C12" s="30"/>
      <c r="D12" s="112"/>
      <c r="E12" s="113"/>
      <c r="F12" s="9"/>
      <c r="G12" s="30"/>
      <c r="H12" s="10"/>
      <c r="I12" s="30"/>
      <c r="J12" s="10"/>
      <c r="K12" s="10"/>
      <c r="L12" s="10"/>
      <c r="M12" s="30"/>
      <c r="N12" s="26"/>
    </row>
    <row r="13" spans="1:14" ht="12.75">
      <c r="A13" s="9"/>
      <c r="B13" s="50"/>
      <c r="C13" s="55" t="s">
        <v>39</v>
      </c>
      <c r="D13" s="51"/>
      <c r="G13" s="132" t="s">
        <v>87</v>
      </c>
      <c r="H13" s="132"/>
      <c r="I13" s="132"/>
      <c r="J13" s="132"/>
      <c r="K13" s="10"/>
      <c r="L13" s="133" t="s">
        <v>76</v>
      </c>
      <c r="M13" s="134"/>
      <c r="N13" s="26"/>
    </row>
    <row r="14" spans="1:14" ht="15">
      <c r="A14" s="9"/>
      <c r="B14" s="58" t="s">
        <v>34</v>
      </c>
      <c r="C14" s="59">
        <v>0.25</v>
      </c>
      <c r="D14" s="51" t="s">
        <v>1</v>
      </c>
      <c r="G14" s="114" t="s">
        <v>63</v>
      </c>
      <c r="H14" s="115" t="s">
        <v>64</v>
      </c>
      <c r="I14" s="116" t="s">
        <v>75</v>
      </c>
      <c r="J14" s="115" t="s">
        <v>62</v>
      </c>
      <c r="K14" s="10"/>
      <c r="L14" s="105" t="s">
        <v>71</v>
      </c>
      <c r="M14" s="13">
        <v>1</v>
      </c>
      <c r="N14" s="26"/>
    </row>
    <row r="15" spans="2:13" ht="15">
      <c r="B15" s="12" t="s">
        <v>35</v>
      </c>
      <c r="C15" s="52">
        <v>0.2</v>
      </c>
      <c r="D15" s="11" t="s">
        <v>1</v>
      </c>
      <c r="G15" s="18">
        <f>SQRT(POWER(M14,2)+POWER(M15,2))</f>
        <v>1.4142135623730951</v>
      </c>
      <c r="H15" s="18">
        <f>SQRT(POWER(M17,2)+POWER(M15,2))</f>
        <v>1.118033988749895</v>
      </c>
      <c r="I15" s="18">
        <f>SQRT(POWER(M17,2)+POWER(M14,2)+POWER(M16,2))</f>
        <v>1.268857754044952</v>
      </c>
      <c r="J15" s="18">
        <f aca="true" t="shared" si="4" ref="J15:J21">SQRT(POWER((1/(-H4-F4)),2)*(POWER((0.6*F4),2)+POWER((0.6*H4),2)))</f>
        <v>0.6</v>
      </c>
      <c r="K15" s="6"/>
      <c r="L15" s="105" t="s">
        <v>72</v>
      </c>
      <c r="M15" s="13">
        <v>1</v>
      </c>
    </row>
    <row r="16" spans="2:13" ht="12.75">
      <c r="B16" s="12" t="s">
        <v>14</v>
      </c>
      <c r="C16" s="26">
        <v>1500</v>
      </c>
      <c r="D16" s="11" t="s">
        <v>15</v>
      </c>
      <c r="G16" s="101"/>
      <c r="H16" s="101"/>
      <c r="I16" s="101"/>
      <c r="J16" s="18">
        <f t="shared" si="4"/>
        <v>0.6</v>
      </c>
      <c r="L16" s="12" t="s">
        <v>73</v>
      </c>
      <c r="M16" s="13">
        <v>0.6</v>
      </c>
    </row>
    <row r="17" spans="2:13" ht="12.75">
      <c r="B17" s="12" t="s">
        <v>23</v>
      </c>
      <c r="C17" s="26">
        <v>98066.5</v>
      </c>
      <c r="D17" s="11" t="s">
        <v>8</v>
      </c>
      <c r="G17" s="101"/>
      <c r="H17" s="101"/>
      <c r="I17" s="101"/>
      <c r="J17" s="18">
        <f t="shared" si="4"/>
        <v>0.6000000000000001</v>
      </c>
      <c r="L17" s="106" t="s">
        <v>74</v>
      </c>
      <c r="M17" s="107">
        <v>0.5</v>
      </c>
    </row>
    <row r="18" spans="2:10" ht="12.75">
      <c r="B18" s="48" t="s">
        <v>7</v>
      </c>
      <c r="C18" s="25">
        <v>160</v>
      </c>
      <c r="D18" s="49" t="s">
        <v>57</v>
      </c>
      <c r="G18" s="101"/>
      <c r="H18" s="101"/>
      <c r="I18" s="101"/>
      <c r="J18" s="18">
        <f t="shared" si="4"/>
        <v>0.6</v>
      </c>
    </row>
    <row r="19" spans="7:10" ht="12.75">
      <c r="G19" s="101"/>
      <c r="H19" s="101"/>
      <c r="I19" s="101"/>
      <c r="J19" s="18">
        <f t="shared" si="4"/>
        <v>0.6000000000000001</v>
      </c>
    </row>
    <row r="20" spans="2:14" ht="12.75">
      <c r="B20" s="57"/>
      <c r="C20" s="54" t="s">
        <v>42</v>
      </c>
      <c r="D20" s="36"/>
      <c r="G20" s="101"/>
      <c r="H20" s="101"/>
      <c r="I20" s="101"/>
      <c r="J20" s="18">
        <f t="shared" si="4"/>
        <v>0.6000000000000001</v>
      </c>
      <c r="N20" s="10"/>
    </row>
    <row r="21" spans="2:14" ht="12.75">
      <c r="B21" s="12" t="s">
        <v>24</v>
      </c>
      <c r="C21" s="26">
        <v>12</v>
      </c>
      <c r="D21" s="11" t="s">
        <v>25</v>
      </c>
      <c r="G21" s="101"/>
      <c r="H21" s="101"/>
      <c r="I21" s="101"/>
      <c r="J21" s="18" t="e">
        <f t="shared" si="4"/>
        <v>#DIV/0!</v>
      </c>
      <c r="N21" s="26"/>
    </row>
    <row r="22" spans="2:4" ht="12.75">
      <c r="B22" s="37" t="s">
        <v>40</v>
      </c>
      <c r="C22" s="24">
        <v>0.88</v>
      </c>
      <c r="D22" s="11"/>
    </row>
    <row r="23" spans="2:5" ht="12.75">
      <c r="B23" s="56" t="s">
        <v>41</v>
      </c>
      <c r="C23" s="53">
        <v>999.48</v>
      </c>
      <c r="D23" s="15" t="s">
        <v>30</v>
      </c>
      <c r="E23" s="7" t="s">
        <v>4</v>
      </c>
    </row>
    <row r="24" ht="12.75">
      <c r="B24" s="9"/>
    </row>
    <row r="25" spans="2:4" ht="12.75">
      <c r="B25" s="34"/>
      <c r="C25" s="54" t="s">
        <v>46</v>
      </c>
      <c r="D25" s="36"/>
    </row>
    <row r="26" spans="2:4" ht="12.75">
      <c r="B26" s="109" t="s">
        <v>91</v>
      </c>
      <c r="C26" s="117">
        <v>0.8</v>
      </c>
      <c r="D26" s="110" t="s">
        <v>92</v>
      </c>
    </row>
    <row r="27" spans="2:7" ht="12.75">
      <c r="B27" s="12" t="s">
        <v>86</v>
      </c>
      <c r="C27" s="10">
        <v>7.5</v>
      </c>
      <c r="D27" s="61" t="s">
        <v>1</v>
      </c>
      <c r="G27" s="62" t="s">
        <v>50</v>
      </c>
    </row>
    <row r="28" spans="2:6" ht="12.75">
      <c r="B28" s="12" t="s">
        <v>49</v>
      </c>
      <c r="C28" s="27">
        <v>333</v>
      </c>
      <c r="D28" s="47" t="s">
        <v>20</v>
      </c>
      <c r="E28" s="69" t="s">
        <v>49</v>
      </c>
      <c r="F28" t="s">
        <v>88</v>
      </c>
    </row>
    <row r="29" spans="2:6" ht="12.75">
      <c r="B29" s="37" t="s">
        <v>45</v>
      </c>
      <c r="C29" s="27">
        <v>127.4</v>
      </c>
      <c r="D29" s="47" t="s">
        <v>47</v>
      </c>
      <c r="E29" s="69" t="s">
        <v>51</v>
      </c>
      <c r="F29" t="s">
        <v>89</v>
      </c>
    </row>
    <row r="30" spans="2:10" ht="13.5" thickBot="1">
      <c r="B30" s="48" t="s">
        <v>6</v>
      </c>
      <c r="C30" s="127">
        <v>58.4</v>
      </c>
      <c r="D30" s="49" t="s">
        <v>93</v>
      </c>
      <c r="E30" s="69" t="s">
        <v>6</v>
      </c>
      <c r="F30" t="s">
        <v>90</v>
      </c>
      <c r="J30" s="62" t="s">
        <v>48</v>
      </c>
    </row>
    <row r="31" spans="9:11" ht="12.75">
      <c r="I31" s="63" t="s">
        <v>91</v>
      </c>
      <c r="J31" s="129">
        <v>0.8</v>
      </c>
      <c r="K31" s="64" t="s">
        <v>92</v>
      </c>
    </row>
    <row r="32" spans="2:11" ht="12.75">
      <c r="B32" s="34"/>
      <c r="C32" s="54" t="s">
        <v>16</v>
      </c>
      <c r="D32" s="36"/>
      <c r="I32" s="65" t="s">
        <v>49</v>
      </c>
      <c r="J32" s="27">
        <v>333</v>
      </c>
      <c r="K32" s="66" t="s">
        <v>20</v>
      </c>
    </row>
    <row r="33" spans="2:11" ht="12.75">
      <c r="B33" s="12" t="s">
        <v>91</v>
      </c>
      <c r="C33" s="9">
        <v>0.8</v>
      </c>
      <c r="D33" s="11" t="s">
        <v>92</v>
      </c>
      <c r="I33" s="65" t="s">
        <v>86</v>
      </c>
      <c r="J33" s="10">
        <v>7.5</v>
      </c>
      <c r="K33" s="66" t="s">
        <v>1</v>
      </c>
    </row>
    <row r="34" spans="2:11" ht="13.5" thickBot="1">
      <c r="B34" s="12" t="s">
        <v>86</v>
      </c>
      <c r="C34" s="9">
        <v>5.5</v>
      </c>
      <c r="D34" s="13" t="s">
        <v>1</v>
      </c>
      <c r="I34" s="67" t="s">
        <v>14</v>
      </c>
      <c r="J34" s="128">
        <f>E10</f>
        <v>1490</v>
      </c>
      <c r="K34" s="68" t="s">
        <v>15</v>
      </c>
    </row>
    <row r="35" spans="2:4" ht="12.75">
      <c r="B35" s="14" t="s">
        <v>14</v>
      </c>
      <c r="C35" s="25" t="s">
        <v>59</v>
      </c>
      <c r="D35" s="15" t="s">
        <v>15</v>
      </c>
    </row>
    <row r="36" spans="2:4" ht="12.75">
      <c r="B36" s="130" t="s">
        <v>44</v>
      </c>
      <c r="C36" s="62">
        <v>330</v>
      </c>
      <c r="D36" s="131" t="s">
        <v>20</v>
      </c>
    </row>
    <row r="39" spans="1:15" ht="12.75">
      <c r="A39" s="135" t="s">
        <v>52</v>
      </c>
      <c r="B39" s="136"/>
      <c r="C39" s="137"/>
      <c r="D39" s="135" t="s">
        <v>53</v>
      </c>
      <c r="E39" s="136"/>
      <c r="F39" s="137"/>
      <c r="G39" s="135" t="s">
        <v>54</v>
      </c>
      <c r="H39" s="136"/>
      <c r="I39" s="137"/>
      <c r="J39" s="135" t="s">
        <v>55</v>
      </c>
      <c r="K39" s="136"/>
      <c r="L39" s="137"/>
      <c r="M39" s="135" t="s">
        <v>56</v>
      </c>
      <c r="N39" s="136"/>
      <c r="O39" s="137"/>
    </row>
    <row r="40" spans="1:15" ht="12.75">
      <c r="A40" s="75"/>
      <c r="B40" s="26"/>
      <c r="C40" s="11"/>
      <c r="D40" s="75"/>
      <c r="E40" s="26"/>
      <c r="F40" s="11"/>
      <c r="G40" s="75"/>
      <c r="H40" s="26"/>
      <c r="I40" s="11"/>
      <c r="J40" s="75"/>
      <c r="K40" s="26"/>
      <c r="L40" s="11"/>
      <c r="M40" s="26"/>
      <c r="N40" s="26"/>
      <c r="O40" s="11"/>
    </row>
    <row r="41" spans="1:15" ht="12.75">
      <c r="A41" s="76"/>
      <c r="B41" s="53"/>
      <c r="C41" s="15"/>
      <c r="D41" s="76"/>
      <c r="E41" s="53"/>
      <c r="F41" s="15"/>
      <c r="G41" s="76"/>
      <c r="H41" s="53"/>
      <c r="I41" s="15"/>
      <c r="J41" s="76"/>
      <c r="K41" s="53"/>
      <c r="L41" s="15"/>
      <c r="M41" s="53"/>
      <c r="N41" s="53"/>
      <c r="O41" s="15"/>
    </row>
  </sheetData>
  <sheetProtection/>
  <mergeCells count="7">
    <mergeCell ref="G13:J13"/>
    <mergeCell ref="L13:M13"/>
    <mergeCell ref="M39:O39"/>
    <mergeCell ref="A39:C39"/>
    <mergeCell ref="D39:F39"/>
    <mergeCell ref="G39:I39"/>
    <mergeCell ref="J39:L3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W40"/>
  <sheetViews>
    <sheetView zoomScale="55" zoomScaleNormal="55" workbookViewId="0" topLeftCell="A1">
      <selection activeCell="J11" sqref="J11"/>
    </sheetView>
  </sheetViews>
  <sheetFormatPr defaultColWidth="9.00390625" defaultRowHeight="12.75"/>
  <cols>
    <col min="14" max="14" width="10.125" style="0" bestFit="1" customWidth="1"/>
  </cols>
  <sheetData>
    <row r="1" spans="4:14" ht="15">
      <c r="D1" s="8" t="s">
        <v>9</v>
      </c>
      <c r="I1">
        <f>'Рабочая хар-ка'!I1</f>
        <v>0</v>
      </c>
      <c r="K1" s="69" t="s">
        <v>19</v>
      </c>
      <c r="L1" s="77">
        <v>1</v>
      </c>
      <c r="M1" s="69" t="s">
        <v>38</v>
      </c>
      <c r="N1" s="82" t="s">
        <v>97</v>
      </c>
    </row>
    <row r="3" spans="1:13" ht="12.75">
      <c r="A3" s="21" t="s">
        <v>21</v>
      </c>
      <c r="B3" s="16" t="s">
        <v>17</v>
      </c>
      <c r="C3" s="17" t="s">
        <v>10</v>
      </c>
      <c r="D3" s="16" t="s">
        <v>18</v>
      </c>
      <c r="E3" s="17" t="s">
        <v>22</v>
      </c>
      <c r="F3" s="17" t="s">
        <v>2</v>
      </c>
      <c r="G3" s="21" t="s">
        <v>66</v>
      </c>
      <c r="H3" s="21" t="s">
        <v>79</v>
      </c>
      <c r="I3" s="17"/>
      <c r="J3" s="29"/>
      <c r="K3" s="34"/>
      <c r="L3" s="35" t="s">
        <v>39</v>
      </c>
      <c r="M3" s="36"/>
    </row>
    <row r="4" spans="1:13" ht="12.75">
      <c r="A4" s="21">
        <v>1</v>
      </c>
      <c r="B4" s="18">
        <v>-0.3</v>
      </c>
      <c r="C4" s="19">
        <f>B4*L9</f>
        <v>-29419.95</v>
      </c>
      <c r="D4" s="18">
        <v>8</v>
      </c>
      <c r="E4" s="19">
        <f>D4*L9</f>
        <v>784532</v>
      </c>
      <c r="F4" s="19">
        <v>1490</v>
      </c>
      <c r="G4" s="84">
        <v>332</v>
      </c>
      <c r="H4" s="18">
        <f>-10000*B4/L18+0.7</f>
        <v>3.701560811622043</v>
      </c>
      <c r="I4" s="18"/>
      <c r="J4" s="10"/>
      <c r="K4" s="12" t="s">
        <v>34</v>
      </c>
      <c r="L4" s="40">
        <v>0.25</v>
      </c>
      <c r="M4" s="11" t="s">
        <v>1</v>
      </c>
    </row>
    <row r="5" spans="1:13" ht="12.75">
      <c r="A5" s="21">
        <v>2</v>
      </c>
      <c r="B5" s="18">
        <v>-0.4</v>
      </c>
      <c r="C5" s="19">
        <f>B5*L9</f>
        <v>-39226.6</v>
      </c>
      <c r="D5" s="18">
        <v>8</v>
      </c>
      <c r="E5" s="19">
        <f>D5*L9</f>
        <v>784532</v>
      </c>
      <c r="F5" s="19">
        <v>1490</v>
      </c>
      <c r="G5" s="84">
        <v>331.2</v>
      </c>
      <c r="H5" s="18">
        <f>-10000*B5/L18+0.7</f>
        <v>4.702081082162724</v>
      </c>
      <c r="I5" s="18"/>
      <c r="J5" s="10"/>
      <c r="K5" s="12" t="s">
        <v>35</v>
      </c>
      <c r="L5" s="40">
        <v>0.2</v>
      </c>
      <c r="M5" s="11" t="s">
        <v>1</v>
      </c>
    </row>
    <row r="6" spans="1:13" ht="12.75">
      <c r="A6" s="21">
        <v>3</v>
      </c>
      <c r="B6" s="18">
        <v>-0.5</v>
      </c>
      <c r="C6" s="19">
        <f>B6*L9</f>
        <v>-49033.25</v>
      </c>
      <c r="D6" s="18">
        <v>8</v>
      </c>
      <c r="E6" s="19">
        <f>D6*L9</f>
        <v>784532</v>
      </c>
      <c r="F6" s="19">
        <v>1490</v>
      </c>
      <c r="G6" s="84">
        <v>330.5</v>
      </c>
      <c r="H6" s="18">
        <f>-10000*B6/L18+0.7</f>
        <v>5.702601352703406</v>
      </c>
      <c r="I6" s="18"/>
      <c r="J6" s="10"/>
      <c r="K6" s="12" t="s">
        <v>36</v>
      </c>
      <c r="L6" s="31">
        <v>-0.7</v>
      </c>
      <c r="M6" s="11" t="s">
        <v>1</v>
      </c>
    </row>
    <row r="7" spans="1:13" ht="12.75">
      <c r="A7" s="21">
        <v>4</v>
      </c>
      <c r="B7" s="18">
        <v>-0.6</v>
      </c>
      <c r="C7" s="19">
        <f>B7*L9</f>
        <v>-58839.9</v>
      </c>
      <c r="D7" s="18">
        <v>8</v>
      </c>
      <c r="E7" s="19">
        <f>D7*L9</f>
        <v>784532</v>
      </c>
      <c r="F7" s="19">
        <v>1490</v>
      </c>
      <c r="G7" s="84">
        <v>330</v>
      </c>
      <c r="H7" s="18">
        <f>-10000*B7/L18+0.7</f>
        <v>6.703121623244087</v>
      </c>
      <c r="I7" s="18"/>
      <c r="J7" s="10"/>
      <c r="K7" s="12" t="s">
        <v>44</v>
      </c>
      <c r="L7" s="40">
        <f>'Рабочая хар-ка'!C9</f>
        <v>1.8611111111111112</v>
      </c>
      <c r="M7" s="11" t="s">
        <v>37</v>
      </c>
    </row>
    <row r="8" spans="1:13" ht="12.75">
      <c r="A8" s="21">
        <v>5</v>
      </c>
      <c r="B8" s="21">
        <v>-0.7</v>
      </c>
      <c r="C8" s="19">
        <f>B8*L9</f>
        <v>-68646.55</v>
      </c>
      <c r="D8" s="18">
        <v>8</v>
      </c>
      <c r="E8" s="19">
        <f>D8*L9</f>
        <v>784532</v>
      </c>
      <c r="F8" s="19">
        <v>1490</v>
      </c>
      <c r="G8" s="84">
        <v>329.2</v>
      </c>
      <c r="H8" s="18">
        <f>-10000*B8/L18+0.7</f>
        <v>7.703641893784768</v>
      </c>
      <c r="I8" s="18"/>
      <c r="J8" s="10"/>
      <c r="K8" s="12" t="s">
        <v>43</v>
      </c>
      <c r="L8" s="24">
        <v>1500</v>
      </c>
      <c r="M8" s="11" t="s">
        <v>15</v>
      </c>
    </row>
    <row r="9" spans="1:13" ht="12.75">
      <c r="A9" s="21">
        <v>6</v>
      </c>
      <c r="B9" s="21">
        <v>-0.74</v>
      </c>
      <c r="C9" s="19">
        <f>B9*L9</f>
        <v>-72569.20999999999</v>
      </c>
      <c r="D9" s="18">
        <v>8</v>
      </c>
      <c r="E9" s="19">
        <f>D9*L9</f>
        <v>784532</v>
      </c>
      <c r="F9" s="19">
        <v>1490</v>
      </c>
      <c r="G9" s="91">
        <v>324</v>
      </c>
      <c r="H9" s="18">
        <f>-10000*B9/L18+0.7</f>
        <v>8.10385000200104</v>
      </c>
      <c r="I9" s="18"/>
      <c r="J9" s="10"/>
      <c r="K9" s="28" t="s">
        <v>23</v>
      </c>
      <c r="L9" s="31">
        <v>98066.5</v>
      </c>
      <c r="M9" s="108" t="s">
        <v>8</v>
      </c>
    </row>
    <row r="10" spans="1:13" ht="12.75">
      <c r="A10" s="21">
        <v>7</v>
      </c>
      <c r="B10" s="21">
        <v>-0.75</v>
      </c>
      <c r="C10" s="19">
        <f>B10*L9</f>
        <v>-73549.875</v>
      </c>
      <c r="D10" s="18">
        <v>8</v>
      </c>
      <c r="E10" s="19">
        <f>D10*L9</f>
        <v>784532</v>
      </c>
      <c r="F10" s="19">
        <v>1490</v>
      </c>
      <c r="G10" s="84">
        <v>315</v>
      </c>
      <c r="H10" s="18">
        <f>-10000*B10/L18+0.7</f>
        <v>8.203902029055108</v>
      </c>
      <c r="I10" s="18"/>
      <c r="J10" s="10"/>
      <c r="K10" s="32" t="s">
        <v>28</v>
      </c>
      <c r="L10" s="24">
        <v>133.32</v>
      </c>
      <c r="M10" s="11" t="s">
        <v>8</v>
      </c>
    </row>
    <row r="11" spans="1:13" ht="12.75">
      <c r="A11" s="21">
        <v>8</v>
      </c>
      <c r="B11" s="21"/>
      <c r="C11" s="19"/>
      <c r="D11" s="18"/>
      <c r="E11" s="19"/>
      <c r="F11" s="19"/>
      <c r="G11" s="84"/>
      <c r="H11" s="18"/>
      <c r="I11" s="18"/>
      <c r="J11" s="10"/>
      <c r="K11" s="12" t="s">
        <v>29</v>
      </c>
      <c r="L11" s="41">
        <f>L16*L10</f>
        <v>96523.68</v>
      </c>
      <c r="M11" s="11" t="s">
        <v>8</v>
      </c>
    </row>
    <row r="12" spans="1:13" ht="12.75">
      <c r="A12" s="21">
        <v>9</v>
      </c>
      <c r="B12" s="21"/>
      <c r="C12" s="19"/>
      <c r="D12" s="18"/>
      <c r="E12" s="19"/>
      <c r="F12" s="19"/>
      <c r="G12" s="20"/>
      <c r="H12" s="18"/>
      <c r="I12" s="18"/>
      <c r="J12" s="10"/>
      <c r="K12" s="33" t="s">
        <v>33</v>
      </c>
      <c r="L12" s="42">
        <f>L11-L17</f>
        <v>95122.18</v>
      </c>
      <c r="M12" s="15" t="s">
        <v>8</v>
      </c>
    </row>
    <row r="13" spans="1:11" ht="12.75">
      <c r="A13" s="21">
        <v>10</v>
      </c>
      <c r="B13" s="21"/>
      <c r="C13" s="19"/>
      <c r="D13" s="18"/>
      <c r="E13" s="19"/>
      <c r="F13" s="19"/>
      <c r="G13" s="20"/>
      <c r="H13" s="18"/>
      <c r="I13" s="18"/>
      <c r="J13" s="10"/>
      <c r="K13" s="27"/>
    </row>
    <row r="14" spans="1:13" ht="12.75">
      <c r="A14" s="21">
        <v>11</v>
      </c>
      <c r="B14" s="18"/>
      <c r="C14" s="19"/>
      <c r="D14" s="18"/>
      <c r="E14" s="19"/>
      <c r="F14" s="19"/>
      <c r="G14" s="20"/>
      <c r="H14" s="18"/>
      <c r="I14" s="18"/>
      <c r="J14" s="10"/>
      <c r="K14" s="39"/>
      <c r="L14" s="54" t="s">
        <v>42</v>
      </c>
      <c r="M14" s="36"/>
    </row>
    <row r="15" spans="1:13" ht="12.75">
      <c r="A15" s="21">
        <v>12</v>
      </c>
      <c r="B15" s="18"/>
      <c r="C15" s="19"/>
      <c r="D15" s="21"/>
      <c r="E15" s="19"/>
      <c r="F15" s="19"/>
      <c r="G15" s="20"/>
      <c r="H15" s="18"/>
      <c r="I15" s="18"/>
      <c r="J15" s="10"/>
      <c r="K15" s="37" t="s">
        <v>24</v>
      </c>
      <c r="L15" s="41">
        <v>14</v>
      </c>
      <c r="M15" s="11" t="s">
        <v>25</v>
      </c>
    </row>
    <row r="16" spans="1:13" ht="12.75">
      <c r="A16" s="21">
        <v>13</v>
      </c>
      <c r="B16" s="18"/>
      <c r="C16" s="19"/>
      <c r="D16" s="18"/>
      <c r="E16" s="19"/>
      <c r="F16" s="19"/>
      <c r="G16" s="20"/>
      <c r="H16" s="18"/>
      <c r="I16" s="18"/>
      <c r="J16" s="10"/>
      <c r="K16" s="12" t="s">
        <v>26</v>
      </c>
      <c r="L16" s="24">
        <v>724</v>
      </c>
      <c r="M16" s="11" t="s">
        <v>27</v>
      </c>
    </row>
    <row r="17" spans="3:23" ht="12.75">
      <c r="C17" s="5"/>
      <c r="D17" s="4"/>
      <c r="F17" s="4"/>
      <c r="G17" s="6" t="s">
        <v>5</v>
      </c>
      <c r="H17" s="4"/>
      <c r="I17" s="2"/>
      <c r="J17" s="2"/>
      <c r="K17" s="12" t="s">
        <v>32</v>
      </c>
      <c r="L17" s="24">
        <v>1401.5</v>
      </c>
      <c r="M17" s="11" t="s">
        <v>8</v>
      </c>
      <c r="N17" s="43" t="s">
        <v>5</v>
      </c>
      <c r="O17" s="44"/>
      <c r="P17" s="2"/>
      <c r="Q17" s="1"/>
      <c r="U17" s="3"/>
      <c r="V17" s="2"/>
      <c r="W17" s="2"/>
    </row>
    <row r="18" spans="2:23" ht="12.75">
      <c r="B18" s="6" t="s">
        <v>5</v>
      </c>
      <c r="D18" s="6" t="s">
        <v>5</v>
      </c>
      <c r="H18" s="6"/>
      <c r="K18" s="38" t="s">
        <v>31</v>
      </c>
      <c r="L18" s="25">
        <f>'Рабочая хар-ка'!C23</f>
        <v>999.48</v>
      </c>
      <c r="M18" s="15" t="s">
        <v>61</v>
      </c>
      <c r="N18" s="45" t="s">
        <v>4</v>
      </c>
      <c r="O18" s="26"/>
      <c r="P18" s="2"/>
      <c r="Q18" s="1"/>
      <c r="U18" s="3"/>
      <c r="V18" s="2"/>
      <c r="W18" s="2"/>
    </row>
    <row r="19" ht="12.75">
      <c r="Q19" s="1"/>
    </row>
    <row r="20" spans="1:17" ht="12.75">
      <c r="A20" s="9"/>
      <c r="B20" s="70" t="s">
        <v>85</v>
      </c>
      <c r="C20" t="s">
        <v>77</v>
      </c>
      <c r="D20" s="10">
        <f>C22-0.5</f>
        <v>7.5</v>
      </c>
      <c r="E20" t="s">
        <v>1</v>
      </c>
      <c r="K20" s="1"/>
      <c r="L20" s="1"/>
      <c r="M20" s="1"/>
      <c r="N20" s="1"/>
      <c r="Q20" s="1"/>
    </row>
    <row r="21" spans="1:15" ht="12.75">
      <c r="A21" s="9"/>
      <c r="B21" s="70"/>
      <c r="D21" s="31"/>
      <c r="I21" s="29"/>
      <c r="J21" s="29"/>
      <c r="K21" s="29"/>
      <c r="L21" s="29"/>
      <c r="M21" s="29"/>
      <c r="N21" s="29"/>
      <c r="O21" s="9"/>
    </row>
    <row r="22" spans="1:15" ht="12.75">
      <c r="A22" s="9"/>
      <c r="B22" s="69" t="s">
        <v>78</v>
      </c>
      <c r="C22" s="62">
        <v>8</v>
      </c>
      <c r="D22" t="s">
        <v>1</v>
      </c>
      <c r="E22" t="s">
        <v>81</v>
      </c>
      <c r="I22" s="10"/>
      <c r="J22" s="10"/>
      <c r="K22" s="10"/>
      <c r="L22" s="10"/>
      <c r="M22" s="10"/>
      <c r="N22" s="10"/>
      <c r="O22" s="10"/>
    </row>
    <row r="23" spans="1:18" ht="12.75">
      <c r="A23" s="9"/>
      <c r="B23" s="70"/>
      <c r="C23" s="71"/>
      <c r="E23" s="111" t="s">
        <v>82</v>
      </c>
      <c r="R23" t="s">
        <v>3</v>
      </c>
    </row>
    <row r="24" spans="2:8" ht="12.75">
      <c r="B24" s="69"/>
      <c r="E24" s="111" t="s">
        <v>83</v>
      </c>
      <c r="G24" s="72"/>
      <c r="H24" s="73"/>
    </row>
    <row r="25" spans="2:5" ht="12.75">
      <c r="B25" s="74"/>
      <c r="C25" s="2"/>
      <c r="E25" s="77" t="s">
        <v>84</v>
      </c>
    </row>
    <row r="27" spans="2:3" ht="12.75">
      <c r="B27" s="24"/>
      <c r="C27" s="31"/>
    </row>
    <row r="29" ht="12.75">
      <c r="G29" s="62"/>
    </row>
    <row r="30" spans="1:8" ht="12.75">
      <c r="A30" s="9"/>
      <c r="F30" s="24"/>
      <c r="G30" s="60"/>
      <c r="H30" s="26"/>
    </row>
    <row r="31" ht="12.75">
      <c r="A31" s="9"/>
    </row>
    <row r="32" spans="1:5" ht="12.75">
      <c r="A32" s="69"/>
      <c r="B32" s="78"/>
      <c r="E32" s="69"/>
    </row>
    <row r="34" spans="2:5" ht="12.75">
      <c r="B34" s="79"/>
      <c r="C34" s="80"/>
      <c r="E34" s="7"/>
    </row>
    <row r="38" ht="12.75">
      <c r="B38" s="1"/>
    </row>
    <row r="39" ht="12.75">
      <c r="B39" s="1"/>
    </row>
    <row r="40" ht="12.75">
      <c r="B40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nForc][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MorcX</dc:creator>
  <cp:keywords/>
  <dc:description/>
  <cp:lastModifiedBy>Германов Алексей Викторович</cp:lastModifiedBy>
  <cp:lastPrinted>2016-09-08T04:39:40Z</cp:lastPrinted>
  <dcterms:created xsi:type="dcterms:W3CDTF">2004-09-11T09:06:56Z</dcterms:created>
  <dcterms:modified xsi:type="dcterms:W3CDTF">2021-03-22T10:30:27Z</dcterms:modified>
  <cp:category/>
  <cp:version/>
  <cp:contentType/>
  <cp:contentStatus/>
</cp:coreProperties>
</file>